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30" windowWidth="20115" windowHeight="8010"/>
  </bookViews>
  <sheets>
    <sheet name="Φύλλο 2" sheetId="3" r:id="rId1"/>
    <sheet name="Φύλλο1" sheetId="1" r:id="rId2"/>
  </sheets>
  <calcPr calcId="125725"/>
</workbook>
</file>

<file path=xl/calcChain.xml><?xml version="1.0" encoding="utf-8"?>
<calcChain xmlns="http://schemas.openxmlformats.org/spreadsheetml/2006/main">
  <c r="B18" i="3"/>
  <c r="E16"/>
  <c r="B17"/>
  <c r="B13"/>
  <c r="E16" i="1"/>
  <c r="E18" i="3"/>
  <c r="E14"/>
  <c r="E17"/>
  <c r="E15"/>
  <c r="B16"/>
  <c r="B15"/>
  <c r="B14"/>
  <c r="E13"/>
  <c r="E32"/>
  <c r="B32"/>
  <c r="E30"/>
  <c r="E31"/>
  <c r="B34"/>
  <c r="E34"/>
  <c r="E33"/>
  <c r="B33"/>
  <c r="B31"/>
  <c r="B30"/>
  <c r="E29"/>
  <c r="B29"/>
  <c r="E28"/>
  <c r="B28"/>
  <c r="B35" i="1"/>
  <c r="B33"/>
  <c r="E31"/>
  <c r="E13"/>
  <c r="B13"/>
  <c r="B31"/>
  <c r="E32"/>
  <c r="B34"/>
  <c r="B32"/>
  <c r="B30"/>
  <c r="E35"/>
  <c r="E34"/>
  <c r="E33"/>
  <c r="E30"/>
  <c r="B29"/>
  <c r="D38" s="1"/>
  <c r="D40" s="1"/>
  <c r="E29"/>
  <c r="B17"/>
  <c r="E18"/>
  <c r="B18"/>
  <c r="B16"/>
  <c r="E15"/>
  <c r="B15"/>
  <c r="E14"/>
  <c r="B14"/>
  <c r="D21" l="1"/>
  <c r="D23" s="1"/>
  <c r="D37" i="3"/>
  <c r="D39" s="1"/>
  <c r="D21"/>
  <c r="D23" s="1"/>
</calcChain>
</file>

<file path=xl/sharedStrings.xml><?xml version="1.0" encoding="utf-8"?>
<sst xmlns="http://schemas.openxmlformats.org/spreadsheetml/2006/main" count="160" uniqueCount="39">
  <si>
    <t>υψος</t>
  </si>
  <si>
    <t>πλατος</t>
  </si>
  <si>
    <t>μηκος</t>
  </si>
  <si>
    <t>cm</t>
  </si>
  <si>
    <t>παχος</t>
  </si>
  <si>
    <t>επανω</t>
  </si>
  <si>
    <t>πλευρικα</t>
  </si>
  <si>
    <t>πισω</t>
  </si>
  <si>
    <t>πορτακια</t>
  </si>
  <si>
    <t>κατω φριδι</t>
  </si>
  <si>
    <t>x</t>
  </si>
  <si>
    <t>πατος</t>
  </si>
  <si>
    <t>τεμ</t>
  </si>
  <si>
    <t>ΜΗΚΟΣ</t>
  </si>
  <si>
    <t>ΠΛΑΤΟΣ</t>
  </si>
  <si>
    <t>ΤΕΜΑΧΙΑ</t>
  </si>
  <si>
    <t xml:space="preserve">       Χ</t>
  </si>
  <si>
    <t xml:space="preserve">       Χ  </t>
  </si>
  <si>
    <t xml:space="preserve">       Χ   </t>
  </si>
  <si>
    <t>ραφια</t>
  </si>
  <si>
    <t xml:space="preserve">πλευρες </t>
  </si>
  <si>
    <t>εσωτερικα πανω κατω</t>
  </si>
  <si>
    <t>πανω κατω εξωτερικα</t>
  </si>
  <si>
    <t>εσωτερικο χωρισμα</t>
  </si>
  <si>
    <t>σε cm</t>
  </si>
  <si>
    <t>X</t>
  </si>
  <si>
    <t xml:space="preserve">   Χ</t>
  </si>
  <si>
    <t>πισω μεση</t>
  </si>
  <si>
    <t xml:space="preserve">πανω </t>
  </si>
  <si>
    <t xml:space="preserve"> κατω</t>
  </si>
  <si>
    <t>εσωτ.χωρισματα</t>
  </si>
  <si>
    <t>κατω</t>
  </si>
  <si>
    <t>πορτακι</t>
  </si>
  <si>
    <t>ραφι</t>
  </si>
  <si>
    <t>Συνολο σε m2</t>
  </si>
  <si>
    <t>m2</t>
  </si>
  <si>
    <t>κοστος σε euro το m2</t>
  </si>
  <si>
    <t>euro</t>
  </si>
  <si>
    <t>Συνολικο  κοστος σε euro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</si>
</sst>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3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1798A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0" fillId="2" borderId="1" xfId="0" applyFill="1" applyBorder="1"/>
    <xf numFmtId="2" fontId="0" fillId="3" borderId="2" xfId="0" applyNumberFormat="1" applyFill="1" applyBorder="1" applyProtection="1">
      <protection locked="0"/>
    </xf>
    <xf numFmtId="0" fontId="0" fillId="4" borderId="3" xfId="0" applyFill="1" applyBorder="1"/>
    <xf numFmtId="0" fontId="0" fillId="4" borderId="4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2" fontId="0" fillId="4" borderId="7" xfId="0" applyNumberFormat="1" applyFill="1" applyBorder="1"/>
    <xf numFmtId="2" fontId="0" fillId="0" borderId="0" xfId="0" applyNumberFormat="1"/>
    <xf numFmtId="2" fontId="0" fillId="4" borderId="8" xfId="0" applyNumberFormat="1" applyFill="1" applyBorder="1"/>
    <xf numFmtId="2" fontId="0" fillId="4" borderId="6" xfId="0" applyNumberFormat="1" applyFill="1" applyBorder="1"/>
    <xf numFmtId="0" fontId="0" fillId="3" borderId="9" xfId="0" applyFill="1" applyBorder="1"/>
    <xf numFmtId="2" fontId="0" fillId="3" borderId="9" xfId="0" applyNumberFormat="1" applyFill="1" applyBorder="1" applyProtection="1">
      <protection locked="0"/>
    </xf>
    <xf numFmtId="0" fontId="0" fillId="2" borderId="9" xfId="0" applyFill="1" applyBorder="1"/>
    <xf numFmtId="12" fontId="0" fillId="0" borderId="0" xfId="0" applyNumberFormat="1"/>
    <xf numFmtId="11" fontId="0" fillId="0" borderId="0" xfId="0" applyNumberFormat="1"/>
    <xf numFmtId="0" fontId="0" fillId="5" borderId="3" xfId="0" applyFill="1" applyBorder="1"/>
    <xf numFmtId="0" fontId="0" fillId="5" borderId="5" xfId="0" applyFill="1" applyBorder="1"/>
    <xf numFmtId="0" fontId="0" fillId="3" borderId="3" xfId="0" applyFill="1" applyBorder="1"/>
    <xf numFmtId="0" fontId="0" fillId="3" borderId="5" xfId="0" applyFill="1" applyBorder="1"/>
    <xf numFmtId="0" fontId="0" fillId="6" borderId="10" xfId="0" applyFill="1" applyBorder="1"/>
    <xf numFmtId="0" fontId="0" fillId="7" borderId="11" xfId="0" applyFill="1" applyBorder="1"/>
    <xf numFmtId="0" fontId="0" fillId="8" borderId="11" xfId="0" applyFill="1" applyBorder="1"/>
    <xf numFmtId="0" fontId="0" fillId="3" borderId="11" xfId="0" applyFill="1" applyBorder="1" applyAlignment="1">
      <alignment wrapText="1"/>
    </xf>
    <xf numFmtId="0" fontId="0" fillId="11" borderId="11" xfId="0" applyFill="1" applyBorder="1" applyAlignment="1">
      <alignment horizontal="center"/>
    </xf>
    <xf numFmtId="2" fontId="0" fillId="9" borderId="11" xfId="0" applyNumberFormat="1" applyFill="1" applyBorder="1" applyAlignment="1">
      <alignment horizontal="center"/>
    </xf>
    <xf numFmtId="2" fontId="0" fillId="6" borderId="11" xfId="0" applyNumberFormat="1" applyFill="1" applyBorder="1" applyAlignment="1">
      <alignment horizontal="center"/>
    </xf>
    <xf numFmtId="0" fontId="0" fillId="10" borderId="11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44" fontId="0" fillId="7" borderId="11" xfId="0" applyNumberFormat="1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3" borderId="11" xfId="0" applyFill="1" applyBorder="1" applyAlignment="1">
      <alignment horizontal="center" wrapText="1"/>
    </xf>
    <xf numFmtId="0" fontId="0" fillId="3" borderId="11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12" borderId="12" xfId="0" applyFill="1" applyBorder="1"/>
    <xf numFmtId="0" fontId="0" fillId="12" borderId="13" xfId="0" applyFill="1" applyBorder="1"/>
    <xf numFmtId="0" fontId="0" fillId="12" borderId="14" xfId="0" applyFill="1" applyBorder="1"/>
    <xf numFmtId="0" fontId="0" fillId="12" borderId="15" xfId="0" applyFill="1" applyBorder="1"/>
    <xf numFmtId="0" fontId="0" fillId="12" borderId="0" xfId="0" applyFill="1" applyBorder="1"/>
    <xf numFmtId="0" fontId="0" fillId="12" borderId="16" xfId="0" applyFill="1" applyBorder="1"/>
    <xf numFmtId="0" fontId="0" fillId="12" borderId="17" xfId="0" applyFill="1" applyBorder="1"/>
    <xf numFmtId="0" fontId="0" fillId="12" borderId="18" xfId="0" applyFill="1" applyBorder="1"/>
    <xf numFmtId="0" fontId="0" fillId="12" borderId="19" xfId="0" applyFill="1" applyBorder="1"/>
    <xf numFmtId="11" fontId="0" fillId="4" borderId="20" xfId="0" applyNumberFormat="1" applyFill="1" applyBorder="1"/>
    <xf numFmtId="0" fontId="0" fillId="13" borderId="12" xfId="0" applyFill="1" applyBorder="1"/>
    <xf numFmtId="0" fontId="0" fillId="13" borderId="13" xfId="0" applyFill="1" applyBorder="1"/>
    <xf numFmtId="0" fontId="0" fillId="13" borderId="14" xfId="0" applyFill="1" applyBorder="1"/>
    <xf numFmtId="0" fontId="0" fillId="13" borderId="15" xfId="0" applyFill="1" applyBorder="1"/>
    <xf numFmtId="0" fontId="0" fillId="13" borderId="0" xfId="0" applyFill="1" applyBorder="1"/>
    <xf numFmtId="0" fontId="0" fillId="13" borderId="16" xfId="0" applyFill="1" applyBorder="1"/>
    <xf numFmtId="0" fontId="0" fillId="13" borderId="17" xfId="0" applyFill="1" applyBorder="1"/>
    <xf numFmtId="0" fontId="0" fillId="13" borderId="18" xfId="0" applyFill="1" applyBorder="1"/>
    <xf numFmtId="0" fontId="0" fillId="13" borderId="19" xfId="0" applyFill="1" applyBorder="1"/>
    <xf numFmtId="43" fontId="0" fillId="6" borderId="11" xfId="1" applyNumberFormat="1" applyFont="1" applyFill="1" applyBorder="1" applyProtection="1">
      <protection locked="0"/>
    </xf>
    <xf numFmtId="0" fontId="0" fillId="4" borderId="0" xfId="0" applyFill="1" applyBorder="1"/>
    <xf numFmtId="0" fontId="0" fillId="0" borderId="0" xfId="0" applyAlignment="1">
      <alignment horizontal="left" vertical="top"/>
    </xf>
    <xf numFmtId="2" fontId="0" fillId="3" borderId="11" xfId="0" applyNumberFormat="1" applyFill="1" applyBorder="1" applyAlignment="1" applyProtection="1">
      <protection locked="0"/>
    </xf>
    <xf numFmtId="2" fontId="2" fillId="0" borderId="0" xfId="0" applyNumberFormat="1" applyFont="1"/>
    <xf numFmtId="2" fontId="2" fillId="0" borderId="11" xfId="0" applyNumberFormat="1" applyFont="1" applyBorder="1"/>
    <xf numFmtId="0" fontId="2" fillId="0" borderId="0" xfId="0" applyFont="1"/>
    <xf numFmtId="2" fontId="0" fillId="8" borderId="11" xfId="0" applyNumberFormat="1" applyFill="1" applyBorder="1"/>
    <xf numFmtId="2" fontId="0" fillId="3" borderId="11" xfId="0" applyNumberFormat="1" applyFill="1" applyBorder="1"/>
    <xf numFmtId="2" fontId="0" fillId="3" borderId="11" xfId="0" applyNumberFormat="1" applyFill="1" applyBorder="1" applyProtection="1">
      <protection locked="0"/>
    </xf>
    <xf numFmtId="2" fontId="0" fillId="8" borderId="11" xfId="0" applyNumberFormat="1" applyFill="1" applyBorder="1" applyProtection="1">
      <protection locked="0"/>
    </xf>
    <xf numFmtId="0" fontId="0" fillId="3" borderId="11" xfId="0" applyFill="1" applyBorder="1" applyProtection="1">
      <protection locked="0"/>
    </xf>
  </cellXfs>
  <cellStyles count="2">
    <cellStyle name="Κανονικό" xfId="0" builtinId="0"/>
    <cellStyle name="Κόμμα" xfId="1" builtinId="3"/>
  </cellStyles>
  <dxfs count="0"/>
  <tableStyles count="0" defaultTableStyle="TableStyleMedium9" defaultPivotStyle="PivotStyleLight16"/>
  <colors>
    <mruColors>
      <color rgb="FF1798A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290513</xdr:colOff>
      <xdr:row>26</xdr:row>
      <xdr:rowOff>9526</xdr:rowOff>
    </xdr:from>
    <xdr:to>
      <xdr:col>14</xdr:col>
      <xdr:colOff>366713</xdr:colOff>
      <xdr:row>40</xdr:row>
      <xdr:rowOff>57151</xdr:rowOff>
    </xdr:to>
    <xdr:pic>
      <xdr:nvPicPr>
        <xdr:cNvPr id="2" name="1 - Εικόνα" descr="15730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6913" y="5057776"/>
          <a:ext cx="3124200" cy="312420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 editAs="oneCell">
    <xdr:from>
      <xdr:col>7</xdr:col>
      <xdr:colOff>552209</xdr:colOff>
      <xdr:row>2</xdr:row>
      <xdr:rowOff>28575</xdr:rowOff>
    </xdr:from>
    <xdr:to>
      <xdr:col>12</xdr:col>
      <xdr:colOff>19050</xdr:colOff>
      <xdr:row>21</xdr:row>
      <xdr:rowOff>114300</xdr:rowOff>
    </xdr:to>
    <xdr:pic>
      <xdr:nvPicPr>
        <xdr:cNvPr id="3" name="2 - Εικόνα" descr="RIO_ADRIO757_super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819409" y="409575"/>
          <a:ext cx="2514841" cy="3800475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 editAs="oneCell">
    <xdr:from>
      <xdr:col>15</xdr:col>
      <xdr:colOff>200025</xdr:colOff>
      <xdr:row>26</xdr:row>
      <xdr:rowOff>47626</xdr:rowOff>
    </xdr:from>
    <xdr:to>
      <xdr:col>20</xdr:col>
      <xdr:colOff>133350</xdr:colOff>
      <xdr:row>40</xdr:row>
      <xdr:rowOff>57151</xdr:rowOff>
    </xdr:to>
    <xdr:pic>
      <xdr:nvPicPr>
        <xdr:cNvPr id="4" name="3 - Εικόνα" descr="images (15)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344025" y="5095876"/>
          <a:ext cx="2981325" cy="308610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 editAs="oneCell">
    <xdr:from>
      <xdr:col>12</xdr:col>
      <xdr:colOff>556319</xdr:colOff>
      <xdr:row>2</xdr:row>
      <xdr:rowOff>95250</xdr:rowOff>
    </xdr:from>
    <xdr:to>
      <xdr:col>16</xdr:col>
      <xdr:colOff>161925</xdr:colOff>
      <xdr:row>21</xdr:row>
      <xdr:rowOff>114300</xdr:rowOff>
    </xdr:to>
    <xdr:pic>
      <xdr:nvPicPr>
        <xdr:cNvPr id="5" name="4 - Εικόνα" descr="images (13)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871519" y="476250"/>
          <a:ext cx="2044006" cy="373380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19051</xdr:colOff>
      <xdr:row>27</xdr:row>
      <xdr:rowOff>9526</xdr:rowOff>
    </xdr:from>
    <xdr:to>
      <xdr:col>12</xdr:col>
      <xdr:colOff>438150</xdr:colOff>
      <xdr:row>35</xdr:row>
      <xdr:rowOff>123826</xdr:rowOff>
    </xdr:to>
    <xdr:pic>
      <xdr:nvPicPr>
        <xdr:cNvPr id="34" name="33 - Εικόνα" descr="15730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95851" y="5229226"/>
          <a:ext cx="2857499" cy="312420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 editAs="oneCell">
    <xdr:from>
      <xdr:col>10</xdr:col>
      <xdr:colOff>85725</xdr:colOff>
      <xdr:row>5</xdr:row>
      <xdr:rowOff>161925</xdr:rowOff>
    </xdr:from>
    <xdr:to>
      <xdr:col>15</xdr:col>
      <xdr:colOff>438150</xdr:colOff>
      <xdr:row>22</xdr:row>
      <xdr:rowOff>76200</xdr:rowOff>
    </xdr:to>
    <xdr:pic>
      <xdr:nvPicPr>
        <xdr:cNvPr id="33" name="32 - Εικόνα" descr="RIO_ADRIO757_super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181725" y="1123950"/>
          <a:ext cx="3400425" cy="323850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 editAs="oneCell">
    <xdr:from>
      <xdr:col>13</xdr:col>
      <xdr:colOff>304800</xdr:colOff>
      <xdr:row>27</xdr:row>
      <xdr:rowOff>3</xdr:rowOff>
    </xdr:from>
    <xdr:to>
      <xdr:col>17</xdr:col>
      <xdr:colOff>266700</xdr:colOff>
      <xdr:row>35</xdr:row>
      <xdr:rowOff>133350</xdr:rowOff>
    </xdr:to>
    <xdr:pic>
      <xdr:nvPicPr>
        <xdr:cNvPr id="9" name="8 - Εικόνα" descr="images (15)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0" y="5219703"/>
          <a:ext cx="2400300" cy="3143247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39"/>
  <sheetViews>
    <sheetView tabSelected="1" workbookViewId="0">
      <selection activeCell="V9" sqref="V9:V11"/>
    </sheetView>
  </sheetViews>
  <sheetFormatPr defaultRowHeight="15"/>
  <sheetData>
    <row r="2" spans="1:16">
      <c r="A2" s="14" t="s">
        <v>2</v>
      </c>
      <c r="B2" s="2">
        <v>61</v>
      </c>
      <c r="C2" s="12" t="s">
        <v>3</v>
      </c>
    </row>
    <row r="3" spans="1:16">
      <c r="A3" s="14" t="s">
        <v>1</v>
      </c>
      <c r="B3" s="2">
        <v>40</v>
      </c>
      <c r="C3" s="12" t="s">
        <v>3</v>
      </c>
    </row>
    <row r="4" spans="1:16">
      <c r="A4" s="14" t="s">
        <v>0</v>
      </c>
      <c r="B4" s="2">
        <v>72</v>
      </c>
      <c r="C4" s="12" t="s">
        <v>3</v>
      </c>
    </row>
    <row r="5" spans="1:16" ht="15.75" thickBot="1">
      <c r="A5" s="1" t="s">
        <v>4</v>
      </c>
      <c r="B5" s="13">
        <v>1.5</v>
      </c>
      <c r="C5" s="12" t="s">
        <v>3</v>
      </c>
    </row>
    <row r="6" spans="1:16" ht="15.75" thickTop="1">
      <c r="K6" s="46"/>
      <c r="L6" s="47"/>
      <c r="M6" s="47"/>
      <c r="N6" s="47"/>
      <c r="O6" s="47"/>
      <c r="P6" s="48"/>
    </row>
    <row r="7" spans="1:16">
      <c r="K7" s="49"/>
      <c r="L7" s="50"/>
      <c r="M7" s="50"/>
      <c r="N7" s="50"/>
      <c r="O7" s="50"/>
      <c r="P7" s="51"/>
    </row>
    <row r="8" spans="1:16">
      <c r="K8" s="49"/>
      <c r="L8" s="50"/>
      <c r="M8" s="50"/>
      <c r="N8" s="50"/>
      <c r="O8" s="50"/>
      <c r="P8" s="51"/>
    </row>
    <row r="9" spans="1:16">
      <c r="K9" s="49"/>
      <c r="L9" s="50"/>
      <c r="M9" s="50"/>
      <c r="N9" s="50"/>
      <c r="O9" s="50"/>
      <c r="P9" s="51"/>
    </row>
    <row r="10" spans="1:16" ht="15.75" thickBot="1">
      <c r="H10" s="45"/>
      <c r="K10" s="49"/>
      <c r="L10" s="50"/>
      <c r="M10" s="50"/>
      <c r="N10" s="50"/>
      <c r="O10" s="50"/>
      <c r="P10" s="51"/>
    </row>
    <row r="11" spans="1:16" ht="16.5" thickTop="1" thickBot="1">
      <c r="J11" s="9"/>
      <c r="K11" s="49"/>
      <c r="L11" s="50"/>
      <c r="M11" s="50"/>
      <c r="N11" s="50"/>
      <c r="O11" s="50"/>
      <c r="P11" s="51"/>
    </row>
    <row r="12" spans="1:16" ht="15.75" thickBot="1">
      <c r="A12" s="3"/>
      <c r="B12" s="19" t="s">
        <v>2</v>
      </c>
      <c r="C12" s="20"/>
      <c r="D12" s="4"/>
      <c r="E12" s="17" t="s">
        <v>1</v>
      </c>
      <c r="F12" s="18"/>
      <c r="G12" s="21" t="s">
        <v>12</v>
      </c>
      <c r="K12" s="49"/>
      <c r="L12" s="50"/>
      <c r="M12" s="50"/>
      <c r="N12" s="50"/>
      <c r="O12" s="50"/>
      <c r="P12" s="51"/>
    </row>
    <row r="13" spans="1:16">
      <c r="A13" s="5" t="s">
        <v>5</v>
      </c>
      <c r="B13" s="11">
        <f>IF(OR(B2&lt;=0,B3&lt;=0,B4&lt;=0,B5&lt;=0),0,B2/1)</f>
        <v>61</v>
      </c>
      <c r="C13" s="5" t="s">
        <v>3</v>
      </c>
      <c r="D13" s="5" t="s">
        <v>10</v>
      </c>
      <c r="E13" s="11">
        <f>IF(OR(B2&lt;=0,B3&lt;=0,B4&lt;=0,B5&lt;=0),0,B3/1)</f>
        <v>40</v>
      </c>
      <c r="F13" s="5" t="s">
        <v>3</v>
      </c>
      <c r="G13" s="11">
        <v>1</v>
      </c>
      <c r="K13" s="49"/>
      <c r="L13" s="50"/>
      <c r="M13" s="50"/>
      <c r="N13" s="50"/>
      <c r="O13" s="50"/>
      <c r="P13" s="51"/>
    </row>
    <row r="14" spans="1:16">
      <c r="A14" s="6" t="s">
        <v>6</v>
      </c>
      <c r="B14" s="8">
        <f>IF(OR(B2&lt;=0,B3&lt;=0,B4&lt;=0,B5&lt;=0),0,B4/1)-(2*B5)</f>
        <v>69</v>
      </c>
      <c r="C14" s="6" t="s">
        <v>3</v>
      </c>
      <c r="D14" s="6" t="s">
        <v>10</v>
      </c>
      <c r="E14" s="8">
        <f>IF(OR(B2&lt;=0,B3&lt;=0,B4&lt;=0,B5&lt;=0),0,B3/1)-(2*B5)</f>
        <v>37</v>
      </c>
      <c r="F14" s="6" t="s">
        <v>3</v>
      </c>
      <c r="G14" s="8">
        <v>2</v>
      </c>
      <c r="K14" s="49"/>
      <c r="L14" s="50"/>
      <c r="M14" s="50"/>
      <c r="N14" s="50"/>
      <c r="O14" s="50"/>
      <c r="P14" s="51"/>
    </row>
    <row r="15" spans="1:16">
      <c r="A15" s="6" t="s">
        <v>7</v>
      </c>
      <c r="B15" s="8">
        <f>IF(OR(B2&lt;=0,B3&lt;=0,B4&lt;=0,B5&lt;=0),0,B4/1)-(2*B5)</f>
        <v>69</v>
      </c>
      <c r="C15" s="6" t="s">
        <v>3</v>
      </c>
      <c r="D15" s="6" t="s">
        <v>10</v>
      </c>
      <c r="E15" s="8">
        <f>IF(OR(B2&lt;=0,B3&lt;=0,B4&lt;=0,B5&lt;=0),0,B4/1)/3</f>
        <v>24</v>
      </c>
      <c r="F15" s="6" t="s">
        <v>3</v>
      </c>
      <c r="G15" s="8">
        <v>1</v>
      </c>
      <c r="K15" s="49"/>
      <c r="L15" s="50"/>
      <c r="M15" s="50"/>
      <c r="N15" s="50"/>
      <c r="O15" s="50"/>
      <c r="P15" s="51"/>
    </row>
    <row r="16" spans="1:16">
      <c r="A16" s="6" t="s">
        <v>32</v>
      </c>
      <c r="B16" s="8">
        <f>IF(OR(B2&lt;=0,B3&lt;=0,B4&lt;=0,B5&lt;=0),0,B4/1)-(2*B5)-0.5</f>
        <v>68.5</v>
      </c>
      <c r="C16" s="6" t="s">
        <v>3</v>
      </c>
      <c r="D16" s="6" t="s">
        <v>10</v>
      </c>
      <c r="E16" s="8">
        <f>IF(OR(B2&lt;=0,B3&lt;=0,B4&lt;=0,B5&lt;=0),0,B4/1)-20.5</f>
        <v>51.5</v>
      </c>
      <c r="F16" s="6" t="s">
        <v>3</v>
      </c>
      <c r="G16" s="8">
        <v>1</v>
      </c>
      <c r="K16" s="49"/>
      <c r="L16" s="50"/>
      <c r="M16" s="50"/>
      <c r="N16" s="50"/>
      <c r="O16" s="50"/>
      <c r="P16" s="51"/>
    </row>
    <row r="17" spans="1:16">
      <c r="A17" s="6" t="s">
        <v>31</v>
      </c>
      <c r="B17" s="8">
        <f>IF(OR(B2&lt;=0,B3&lt;=0,B4&lt;=0,B5&lt;=0),0,B2/1)</f>
        <v>61</v>
      </c>
      <c r="C17" s="6" t="s">
        <v>3</v>
      </c>
      <c r="D17" s="6" t="s">
        <v>10</v>
      </c>
      <c r="E17" s="8">
        <f>IF(OR(B2&lt;=0,B3&lt;=0,B4&lt;=0,B5&lt;=0),0,B3/1)</f>
        <v>40</v>
      </c>
      <c r="F17" s="6" t="s">
        <v>3</v>
      </c>
      <c r="G17" s="8">
        <v>1</v>
      </c>
      <c r="K17" s="49"/>
      <c r="L17" s="50"/>
      <c r="M17" s="50"/>
      <c r="N17" s="50"/>
      <c r="O17" s="50"/>
      <c r="P17" s="51"/>
    </row>
    <row r="18" spans="1:16" ht="15.75" thickBot="1">
      <c r="A18" s="7" t="s">
        <v>33</v>
      </c>
      <c r="B18" s="10">
        <f>IF(OR(B2&lt;=0,B3&lt;=0,B4&lt;=0,B5&lt;=0),0,B4/1)-20</f>
        <v>52</v>
      </c>
      <c r="C18" s="10" t="s">
        <v>3</v>
      </c>
      <c r="D18" s="10" t="s">
        <v>10</v>
      </c>
      <c r="E18" s="10">
        <f>IF(OR(B2&lt;=0,B3&lt;=0,B4&lt;=0,B5&lt;=0),0,B3/1)-(4*B5)</f>
        <v>34</v>
      </c>
      <c r="F18" s="10" t="s">
        <v>3</v>
      </c>
      <c r="G18" s="10">
        <v>1</v>
      </c>
      <c r="K18" s="49"/>
      <c r="L18" s="50"/>
      <c r="M18" s="50"/>
      <c r="N18" s="50"/>
      <c r="O18" s="50"/>
      <c r="P18" s="51"/>
    </row>
    <row r="19" spans="1:16">
      <c r="K19" s="49"/>
      <c r="L19" s="50"/>
      <c r="M19" s="50"/>
      <c r="N19" s="50"/>
      <c r="O19" s="50"/>
      <c r="P19" s="51"/>
    </row>
    <row r="20" spans="1:16" ht="15.75" thickBot="1">
      <c r="K20" s="49"/>
      <c r="L20" s="50"/>
      <c r="M20" s="50"/>
      <c r="N20" s="50"/>
      <c r="O20" s="50"/>
      <c r="P20" s="51"/>
    </row>
    <row r="21" spans="1:16" ht="16.5" thickTop="1" thickBot="1">
      <c r="A21" t="s">
        <v>34</v>
      </c>
      <c r="B21" s="15"/>
      <c r="D21" s="62">
        <f>IF(OR(B2&lt;=0,B3&lt;=0,B4&lt;=0,B5&lt;=0),0,((B13*E13)+(B14*E14)*2+(B15*E15)+(B16*E16)+(B17*E17)+(B18*E18))/10000)</f>
        <v>1.693775</v>
      </c>
      <c r="E21" t="s">
        <v>35</v>
      </c>
      <c r="K21" s="49"/>
      <c r="L21" s="50"/>
      <c r="M21" s="50"/>
      <c r="N21" s="50"/>
      <c r="O21" s="50"/>
      <c r="P21" s="51"/>
    </row>
    <row r="22" spans="1:16" ht="16.5" thickTop="1" thickBot="1">
      <c r="A22" t="s">
        <v>36</v>
      </c>
      <c r="D22" s="64">
        <v>6</v>
      </c>
      <c r="E22" t="s">
        <v>37</v>
      </c>
      <c r="K22" s="52"/>
      <c r="L22" s="53"/>
      <c r="M22" s="53"/>
      <c r="N22" s="53"/>
      <c r="O22" s="53"/>
      <c r="P22" s="54"/>
    </row>
    <row r="23" spans="1:16" ht="15.75" thickTop="1">
      <c r="A23" t="s">
        <v>38</v>
      </c>
      <c r="D23" s="59">
        <f>IF(OR(B2&lt;=0,B3&lt;=0,B4&lt;=0,B5&lt;=0),0,D21*D22)</f>
        <v>10.162649999999999</v>
      </c>
      <c r="E23" s="61" t="s">
        <v>37</v>
      </c>
    </row>
    <row r="26" spans="1:16" ht="15.75" thickBot="1"/>
    <row r="27" spans="1:16" ht="16.5" thickTop="1" thickBot="1">
      <c r="A27" s="22"/>
      <c r="B27" s="22" t="s">
        <v>13</v>
      </c>
      <c r="C27" s="30" t="s">
        <v>24</v>
      </c>
      <c r="D27" s="22"/>
      <c r="E27" s="22" t="s">
        <v>14</v>
      </c>
      <c r="F27" s="31" t="s">
        <v>24</v>
      </c>
      <c r="G27" s="22" t="s">
        <v>15</v>
      </c>
    </row>
    <row r="28" spans="1:16" ht="16.5" thickTop="1" thickBot="1">
      <c r="A28" s="32" t="s">
        <v>28</v>
      </c>
      <c r="B28" s="27">
        <f>IF(OR(B2&lt;=0,B3&lt;=0,B4&lt;=0,B5&lt;=0),0,B2/1)</f>
        <v>61</v>
      </c>
      <c r="C28" s="29" t="s">
        <v>3</v>
      </c>
      <c r="D28" s="23" t="s">
        <v>16</v>
      </c>
      <c r="E28" s="26">
        <f>IF(OR(B2&lt;=0,B3&lt;=0,B4&lt;=0,B5&lt;=0),0,B3/1)</f>
        <v>40</v>
      </c>
      <c r="F28" s="28" t="s">
        <v>3</v>
      </c>
      <c r="G28" s="25">
        <v>1</v>
      </c>
    </row>
    <row r="29" spans="1:16" ht="16.5" thickTop="1" thickBot="1">
      <c r="A29" s="33" t="s">
        <v>20</v>
      </c>
      <c r="B29" s="27">
        <f>IF(OR(B2&lt;=0,B3&lt;=0,B4&lt;=0,B5&lt;=0),0,B4-(2*B5))</f>
        <v>69</v>
      </c>
      <c r="C29" s="29" t="s">
        <v>3</v>
      </c>
      <c r="D29" s="23" t="s">
        <v>17</v>
      </c>
      <c r="E29" s="26">
        <f>IF(OR(B2&lt;=0,B3&lt;=0,B4&lt;=0,B5&lt;=0),0,B3/1)-(4*B5)</f>
        <v>34</v>
      </c>
      <c r="F29" s="28" t="s">
        <v>3</v>
      </c>
      <c r="G29" s="25">
        <v>2</v>
      </c>
    </row>
    <row r="30" spans="1:16" ht="16.5" thickTop="1" thickBot="1">
      <c r="A30" s="33" t="s">
        <v>27</v>
      </c>
      <c r="B30" s="27">
        <f>IF(OR(B2&lt;=0,B3&lt;=0,B4&lt;=0,B5&lt;=0),0,B4-(2*B5))</f>
        <v>69</v>
      </c>
      <c r="C30" s="29" t="s">
        <v>3</v>
      </c>
      <c r="D30" s="23" t="s">
        <v>16</v>
      </c>
      <c r="E30" s="26">
        <f>IF(OR(B2&lt;=0,B3&lt;=0,B4&lt;=0,B5&lt;=0),0,(B2-30)/3)</f>
        <v>10.333333333333334</v>
      </c>
      <c r="F30" s="28" t="s">
        <v>3</v>
      </c>
      <c r="G30" s="25">
        <v>1</v>
      </c>
    </row>
    <row r="31" spans="1:16" ht="16.5" thickTop="1" thickBot="1">
      <c r="A31" s="33" t="s">
        <v>8</v>
      </c>
      <c r="B31" s="27">
        <f>IF(OR(B2&lt;=0,B3&lt;=0,B4&lt;=0,B5&lt;=0),0,B4-(2*B5))-(2*B5-2/1)</f>
        <v>68</v>
      </c>
      <c r="C31" s="29" t="s">
        <v>3</v>
      </c>
      <c r="D31" s="23" t="s">
        <v>16</v>
      </c>
      <c r="E31" s="26">
        <f>IF(OR(B2&lt;=0,B3&lt;=0,B4&lt;=0,B5&lt;=0),0,(B2-30)/3)</f>
        <v>10.333333333333334</v>
      </c>
      <c r="F31" s="28" t="s">
        <v>3</v>
      </c>
      <c r="G31" s="25">
        <v>2</v>
      </c>
      <c r="I31" s="35"/>
    </row>
    <row r="32" spans="1:16" ht="16.5" thickTop="1" thickBot="1">
      <c r="A32" s="32" t="s">
        <v>29</v>
      </c>
      <c r="B32" s="27">
        <f>IF(OR(B2&lt;=0,B3&lt;=0,B4&lt;=0,B5&lt;=0),0,B2-30+(2*B5))</f>
        <v>34</v>
      </c>
      <c r="C32" s="29" t="s">
        <v>3</v>
      </c>
      <c r="D32" s="23" t="s">
        <v>18</v>
      </c>
      <c r="E32" s="26">
        <f>IF(OR(B2&lt;=0,B3&lt;=0,B4&lt;=0,B5&lt;=0),0,B3/1)-(2*B5)</f>
        <v>37</v>
      </c>
      <c r="F32" s="28" t="s">
        <v>3</v>
      </c>
      <c r="G32" s="25">
        <v>1</v>
      </c>
    </row>
    <row r="33" spans="1:7" ht="31.5" thickTop="1" thickBot="1">
      <c r="A33" s="24" t="s">
        <v>30</v>
      </c>
      <c r="B33" s="27">
        <f>IF(OR(B2&lt;=0,B3&lt;=0,B4&lt;=0,B5&lt;=0),0,B4-(4*B5))</f>
        <v>66</v>
      </c>
      <c r="C33" s="29" t="s">
        <v>3</v>
      </c>
      <c r="D33" s="34" t="s">
        <v>26</v>
      </c>
      <c r="E33" s="26">
        <f>IF(OR(B2&lt;=0,B3&lt;=0,B4&lt;=0,B5&lt;=0),0,B3/1)-(5*B5)</f>
        <v>32.5</v>
      </c>
      <c r="F33" s="28" t="s">
        <v>3</v>
      </c>
      <c r="G33" s="25">
        <v>3</v>
      </c>
    </row>
    <row r="34" spans="1:7" ht="16.5" thickTop="1" thickBot="1">
      <c r="A34" s="33" t="s">
        <v>19</v>
      </c>
      <c r="B34" s="27">
        <f>IF(OR(B2&lt;=0,B3&lt;=0,B4&lt;=0,B5&lt;=0),0,((B2-30)-(4*B5))/3)</f>
        <v>8.3333333333333339</v>
      </c>
      <c r="C34" s="29" t="s">
        <v>3</v>
      </c>
      <c r="D34" s="34" t="s">
        <v>25</v>
      </c>
      <c r="E34" s="26">
        <f>IF(OR(B2&lt;=0,B3&lt;=0,B4&lt;=0,B5&lt;=0),0,B3/1)-(5*B5)</f>
        <v>32.5</v>
      </c>
      <c r="F34" s="28" t="s">
        <v>3</v>
      </c>
      <c r="G34" s="25">
        <v>3</v>
      </c>
    </row>
    <row r="35" spans="1:7" ht="15.75" thickTop="1"/>
    <row r="36" spans="1:7" ht="15.75" thickBot="1"/>
    <row r="37" spans="1:7" ht="16.5" thickTop="1" thickBot="1">
      <c r="A37" t="s">
        <v>34</v>
      </c>
      <c r="D37" s="63">
        <f>IF(OR(B2&lt;=0,B3&lt;=0,B4&lt;=0,B5&lt;=0),0,((B28*E28)+((B29*E29)*2)+(B30*E30)+((B31*E31)*2)+(B32*E32)+((B33*E33)*3)+((B34*E34)*3))/10000)</f>
        <v>1.7755833333333335</v>
      </c>
      <c r="E37" t="s">
        <v>35</v>
      </c>
    </row>
    <row r="38" spans="1:7" ht="16.5" thickTop="1" thickBot="1">
      <c r="A38" t="s">
        <v>36</v>
      </c>
      <c r="D38" s="65">
        <v>16</v>
      </c>
      <c r="E38" t="s">
        <v>37</v>
      </c>
    </row>
    <row r="39" spans="1:7" ht="15.75" thickTop="1">
      <c r="A39" t="s">
        <v>38</v>
      </c>
      <c r="D39" s="59">
        <f>IF(OR(B2&lt;=0,B3&lt;=0,B4&lt;=0,B5&lt;=0),0,D37*D38)</f>
        <v>28.409333333333336</v>
      </c>
      <c r="E39" s="61" t="s">
        <v>37</v>
      </c>
    </row>
  </sheetData>
  <sheetProtection password="886C"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Φύλλο2"/>
  <dimension ref="A2:P40"/>
  <sheetViews>
    <sheetView topLeftCell="A19" workbookViewId="0">
      <selection activeCell="H23" sqref="H23"/>
    </sheetView>
  </sheetViews>
  <sheetFormatPr defaultRowHeight="15"/>
  <cols>
    <col min="4" max="4" width="12" bestFit="1" customWidth="1"/>
  </cols>
  <sheetData>
    <row r="2" spans="1:16">
      <c r="A2" s="14" t="s">
        <v>2</v>
      </c>
      <c r="B2" s="2">
        <v>120</v>
      </c>
      <c r="C2" s="12" t="s">
        <v>3</v>
      </c>
    </row>
    <row r="3" spans="1:16">
      <c r="A3" s="14" t="s">
        <v>1</v>
      </c>
      <c r="B3" s="2">
        <v>50</v>
      </c>
      <c r="C3" s="12" t="s">
        <v>3</v>
      </c>
    </row>
    <row r="4" spans="1:16">
      <c r="A4" s="14" t="s">
        <v>0</v>
      </c>
      <c r="B4" s="2">
        <v>72</v>
      </c>
      <c r="C4" s="12" t="s">
        <v>3</v>
      </c>
    </row>
    <row r="5" spans="1:16" ht="15.75" thickBot="1">
      <c r="A5" s="1" t="s">
        <v>4</v>
      </c>
      <c r="B5" s="13">
        <v>2</v>
      </c>
      <c r="C5" s="12" t="s">
        <v>3</v>
      </c>
    </row>
    <row r="6" spans="1:16" ht="15.75" thickTop="1">
      <c r="K6" s="36"/>
      <c r="L6" s="37"/>
      <c r="M6" s="37"/>
      <c r="N6" s="37"/>
      <c r="O6" s="37"/>
      <c r="P6" s="38"/>
    </row>
    <row r="7" spans="1:16">
      <c r="K7" s="39"/>
      <c r="L7" s="40"/>
      <c r="M7" s="40"/>
      <c r="N7" s="40"/>
      <c r="O7" s="40"/>
      <c r="P7" s="41"/>
    </row>
    <row r="8" spans="1:16">
      <c r="K8" s="39"/>
      <c r="L8" s="40"/>
      <c r="M8" s="40"/>
      <c r="N8" s="40"/>
      <c r="O8" s="40"/>
      <c r="P8" s="41"/>
    </row>
    <row r="9" spans="1:16">
      <c r="K9" s="39"/>
      <c r="L9" s="40"/>
      <c r="M9" s="40"/>
      <c r="N9" s="40"/>
      <c r="O9" s="40"/>
      <c r="P9" s="41"/>
    </row>
    <row r="10" spans="1:16">
      <c r="H10" s="16"/>
      <c r="K10" s="39"/>
      <c r="L10" s="40"/>
      <c r="M10" s="40"/>
      <c r="N10" s="40"/>
      <c r="O10" s="40"/>
      <c r="P10" s="41"/>
    </row>
    <row r="11" spans="1:16" ht="15.75" thickBot="1">
      <c r="J11" s="9"/>
      <c r="K11" s="39"/>
      <c r="L11" s="40"/>
      <c r="M11" s="40"/>
      <c r="N11" s="40"/>
      <c r="O11" s="40"/>
      <c r="P11" s="41"/>
    </row>
    <row r="12" spans="1:16" ht="15.75" thickBot="1">
      <c r="A12" s="3"/>
      <c r="B12" s="19" t="s">
        <v>2</v>
      </c>
      <c r="C12" s="20"/>
      <c r="D12" s="4"/>
      <c r="E12" s="17" t="s">
        <v>1</v>
      </c>
      <c r="F12" s="18"/>
      <c r="G12" s="21" t="s">
        <v>12</v>
      </c>
      <c r="K12" s="39"/>
      <c r="L12" s="40"/>
      <c r="M12" s="40"/>
      <c r="N12" s="40"/>
      <c r="O12" s="40"/>
      <c r="P12" s="41"/>
    </row>
    <row r="13" spans="1:16">
      <c r="A13" s="5" t="s">
        <v>5</v>
      </c>
      <c r="B13" s="11">
        <f>IF(OR(B2&lt;=0,B3&lt;=0,B4&lt;=0,B5&lt;=0),0,B2/1)</f>
        <v>120</v>
      </c>
      <c r="C13" s="5" t="s">
        <v>3</v>
      </c>
      <c r="D13" s="5" t="s">
        <v>10</v>
      </c>
      <c r="E13" s="11">
        <f>IF(OR(B2&lt;=0,B3&lt;=0,B4&lt;=0,B5&lt;=0),0,B3/1)+B5</f>
        <v>52</v>
      </c>
      <c r="F13" s="5" t="s">
        <v>3</v>
      </c>
      <c r="G13" s="11">
        <v>1</v>
      </c>
      <c r="K13" s="39"/>
      <c r="L13" s="40"/>
      <c r="M13" s="40"/>
      <c r="N13" s="40"/>
      <c r="O13" s="40"/>
      <c r="P13" s="41"/>
    </row>
    <row r="14" spans="1:16">
      <c r="A14" s="6" t="s">
        <v>6</v>
      </c>
      <c r="B14" s="8">
        <f>IF(OR(B2&lt;=0,B3&lt;=0,B4&lt;=0,B5&lt;=0),0,B4/1)-B5</f>
        <v>70</v>
      </c>
      <c r="C14" s="6" t="s">
        <v>3</v>
      </c>
      <c r="D14" s="6" t="s">
        <v>10</v>
      </c>
      <c r="E14" s="8">
        <f>IF(OR(B2&lt;=0,B3&lt;=0,B4&lt;=0,B5&lt;=0),0,B3/1)</f>
        <v>50</v>
      </c>
      <c r="F14" s="6" t="s">
        <v>3</v>
      </c>
      <c r="G14" s="8">
        <v>2</v>
      </c>
      <c r="K14" s="39"/>
      <c r="L14" s="40"/>
      <c r="M14" s="40"/>
      <c r="N14" s="40"/>
      <c r="O14" s="40"/>
      <c r="P14" s="41"/>
    </row>
    <row r="15" spans="1:16">
      <c r="A15" s="6" t="s">
        <v>7</v>
      </c>
      <c r="B15" s="8">
        <f>IF(OR(B2&lt;=0,B3&lt;=0,B4&lt;=0,B5&lt;=0),0,B2/1)-(B5*2)</f>
        <v>116</v>
      </c>
      <c r="C15" s="6" t="s">
        <v>3</v>
      </c>
      <c r="D15" s="6" t="s">
        <v>10</v>
      </c>
      <c r="E15" s="8">
        <f>IF(OR(B2&lt;=0,B3&lt;=0,B4&lt;=0,B5&lt;=0),0,B4/1)-B5</f>
        <v>70</v>
      </c>
      <c r="F15" s="6" t="s">
        <v>3</v>
      </c>
      <c r="G15" s="8">
        <v>1</v>
      </c>
      <c r="K15" s="39"/>
      <c r="L15" s="40"/>
      <c r="M15" s="40"/>
      <c r="N15" s="40"/>
      <c r="O15" s="40"/>
      <c r="P15" s="41"/>
    </row>
    <row r="16" spans="1:16">
      <c r="A16" s="6" t="s">
        <v>8</v>
      </c>
      <c r="B16" s="8">
        <f>IF(OR(B2&lt;=0,B3&lt;=0,B4&lt;=0,B5&lt;=0),0,B2/1)/2-0.5</f>
        <v>59.5</v>
      </c>
      <c r="C16" s="6" t="s">
        <v>3</v>
      </c>
      <c r="D16" s="6" t="s">
        <v>10</v>
      </c>
      <c r="E16" s="8">
        <f>IF(OR(B2&lt;=0,B3&lt;=0,B4&lt;=0,B5&lt;=0),0,B4/1)-(B5+E17+0.5)</f>
        <v>59.5</v>
      </c>
      <c r="F16" s="6" t="s">
        <v>3</v>
      </c>
      <c r="G16" s="8">
        <v>2</v>
      </c>
      <c r="K16" s="39"/>
      <c r="L16" s="40"/>
      <c r="M16" s="40"/>
      <c r="N16" s="40"/>
      <c r="O16" s="40"/>
      <c r="P16" s="41"/>
    </row>
    <row r="17" spans="1:16">
      <c r="A17" s="6" t="s">
        <v>9</v>
      </c>
      <c r="B17" s="8">
        <f>IF(OR(B2&lt;=0,B3&lt;=0,B4&lt;=0,B5&lt;=0),0,B2/1)-(B5*2)</f>
        <v>116</v>
      </c>
      <c r="C17" s="6" t="s">
        <v>3</v>
      </c>
      <c r="D17" s="6" t="s">
        <v>10</v>
      </c>
      <c r="E17" s="8">
        <v>10</v>
      </c>
      <c r="F17" s="6" t="s">
        <v>3</v>
      </c>
      <c r="G17" s="8">
        <v>1</v>
      </c>
      <c r="K17" s="39"/>
      <c r="L17" s="40"/>
      <c r="M17" s="40"/>
      <c r="N17" s="40"/>
      <c r="O17" s="40"/>
      <c r="P17" s="41"/>
    </row>
    <row r="18" spans="1:16" ht="15.75" thickBot="1">
      <c r="A18" s="7" t="s">
        <v>11</v>
      </c>
      <c r="B18" s="10">
        <f>IF(OR(B2&lt;=0,B3&lt;=0,B4&lt;=0,B5&lt;=0),0,B2/1)-(B5*2)</f>
        <v>116</v>
      </c>
      <c r="C18" s="7" t="s">
        <v>3</v>
      </c>
      <c r="D18" s="7" t="s">
        <v>10</v>
      </c>
      <c r="E18" s="10">
        <f>IF(OR(B2&lt;=0,B3&lt;=0,B4&lt;=0,B5&lt;=0),0,B3/1)-(B5)</f>
        <v>48</v>
      </c>
      <c r="F18" s="7" t="s">
        <v>3</v>
      </c>
      <c r="G18" s="10">
        <v>1</v>
      </c>
      <c r="K18" s="39"/>
      <c r="L18" s="40"/>
      <c r="M18" s="40"/>
      <c r="N18" s="40"/>
      <c r="O18" s="40"/>
      <c r="P18" s="41"/>
    </row>
    <row r="19" spans="1:16">
      <c r="B19" s="9"/>
      <c r="E19" s="9"/>
      <c r="G19" s="9"/>
      <c r="K19" s="39"/>
      <c r="L19" s="40"/>
      <c r="M19" s="40"/>
      <c r="N19" s="40"/>
      <c r="O19" s="40"/>
      <c r="P19" s="41"/>
    </row>
    <row r="20" spans="1:16" ht="15.75" thickBot="1">
      <c r="K20" s="39"/>
      <c r="L20" s="40"/>
      <c r="M20" s="40"/>
      <c r="N20" s="40"/>
      <c r="O20" s="40"/>
      <c r="P20" s="41"/>
    </row>
    <row r="21" spans="1:16" ht="16.5" thickTop="1" thickBot="1">
      <c r="A21" s="56" t="s">
        <v>34</v>
      </c>
      <c r="D21" s="55">
        <f>IF(OR(B2&lt;=0,B3&lt;=0,B4&lt;=0,B5&lt;=0),0,((B13*E13)+(B14*E14)*2+(B15*E15)+(B16*E16)*2+(B17*E17)+(B18*E18))/10000)</f>
        <v>3.5168499999999998</v>
      </c>
      <c r="E21" t="s">
        <v>35</v>
      </c>
      <c r="K21" s="39"/>
      <c r="L21" s="40"/>
      <c r="M21" s="40"/>
      <c r="N21" s="40"/>
      <c r="O21" s="40"/>
      <c r="P21" s="41"/>
    </row>
    <row r="22" spans="1:16" ht="16.5" thickTop="1" thickBot="1">
      <c r="A22" s="56" t="s">
        <v>36</v>
      </c>
      <c r="B22" s="15"/>
      <c r="D22" s="58">
        <v>16</v>
      </c>
      <c r="E22" t="s">
        <v>37</v>
      </c>
      <c r="K22" s="39"/>
      <c r="L22" s="40"/>
      <c r="M22" s="40"/>
      <c r="N22" s="40"/>
      <c r="O22" s="40"/>
      <c r="P22" s="41"/>
    </row>
    <row r="23" spans="1:16" ht="16.5" thickTop="1" thickBot="1">
      <c r="A23" s="57" t="s">
        <v>38</v>
      </c>
      <c r="D23" s="60">
        <f>IF(OR(B2&lt;=0,B3&lt;=0,B4&lt;=0,B5&lt;=0),0,D21*D22)</f>
        <v>56.269599999999997</v>
      </c>
      <c r="E23" t="s">
        <v>37</v>
      </c>
      <c r="K23" s="42"/>
      <c r="L23" s="43"/>
      <c r="M23" s="43"/>
      <c r="N23" s="43"/>
      <c r="O23" s="43"/>
      <c r="P23" s="44"/>
    </row>
    <row r="24" spans="1:16" ht="15.75" thickTop="1"/>
    <row r="27" spans="1:16" ht="15.75" thickBot="1"/>
    <row r="28" spans="1:16" ht="16.5" thickTop="1" thickBot="1">
      <c r="A28" s="22"/>
      <c r="B28" s="22" t="s">
        <v>13</v>
      </c>
      <c r="C28" s="30" t="s">
        <v>24</v>
      </c>
      <c r="D28" s="22"/>
      <c r="E28" s="22" t="s">
        <v>14</v>
      </c>
      <c r="F28" s="31" t="s">
        <v>24</v>
      </c>
      <c r="G28" s="22" t="s">
        <v>15</v>
      </c>
    </row>
    <row r="29" spans="1:16" ht="61.5" thickTop="1" thickBot="1">
      <c r="A29" s="32" t="s">
        <v>22</v>
      </c>
      <c r="B29" s="27">
        <f>IF(OR(B2&lt;=0,B3&lt;=0,B4&lt;=0,B5&lt;=0),0,B2/1)</f>
        <v>120</v>
      </c>
      <c r="C29" s="29" t="s">
        <v>3</v>
      </c>
      <c r="D29" s="23" t="s">
        <v>16</v>
      </c>
      <c r="E29" s="26">
        <f>IF(OR(B2&lt;=0,B3&lt;=0,B4&lt;=0,B5&lt;=0),0,B3/1)</f>
        <v>50</v>
      </c>
      <c r="F29" s="28" t="s">
        <v>3</v>
      </c>
      <c r="G29" s="25">
        <v>2</v>
      </c>
    </row>
    <row r="30" spans="1:16" ht="16.5" thickTop="1" thickBot="1">
      <c r="A30" s="33" t="s">
        <v>20</v>
      </c>
      <c r="B30" s="27">
        <f>IF(OR(B2&lt;=0,B3&lt;=0,B4&lt;=0,B5&lt;=0),0,B4-(2*B5))</f>
        <v>68</v>
      </c>
      <c r="C30" s="29" t="s">
        <v>3</v>
      </c>
      <c r="D30" s="23" t="s">
        <v>17</v>
      </c>
      <c r="E30" s="26">
        <f>IF(OR(B2&lt;=0,B3&lt;=0,B4&lt;=0,B5&lt;=0),0,B3/1)-(4*B5)</f>
        <v>42</v>
      </c>
      <c r="F30" s="28" t="s">
        <v>3</v>
      </c>
      <c r="G30" s="25">
        <v>2</v>
      </c>
    </row>
    <row r="31" spans="1:16" ht="16.5" thickTop="1" thickBot="1">
      <c r="A31" s="33" t="s">
        <v>7</v>
      </c>
      <c r="B31" s="27">
        <f>IF(OR(B2&lt;=0,B3&lt;=0,B4&lt;=0,B5&lt;=0),0,B4-(2*B5))</f>
        <v>68</v>
      </c>
      <c r="C31" s="29" t="s">
        <v>3</v>
      </c>
      <c r="D31" s="23" t="s">
        <v>16</v>
      </c>
      <c r="E31" s="26">
        <f>IF(OR(B2&lt;=0,B3&lt;=0,B4&lt;=0,B5&lt;=0),0,B2/1)-20-(2*B5)+1</f>
        <v>97</v>
      </c>
      <c r="F31" s="28" t="s">
        <v>3</v>
      </c>
      <c r="G31" s="25">
        <v>1</v>
      </c>
    </row>
    <row r="32" spans="1:16" ht="16.5" thickTop="1" thickBot="1">
      <c r="A32" s="33" t="s">
        <v>8</v>
      </c>
      <c r="B32" s="27">
        <f>IF(OR(B2&lt;=0,B3&lt;=0,B4&lt;=0,B5&lt;=0),0,B4-(2*B5))-(2*B5-2/1)</f>
        <v>66</v>
      </c>
      <c r="C32" s="29" t="s">
        <v>3</v>
      </c>
      <c r="D32" s="23" t="s">
        <v>16</v>
      </c>
      <c r="E32" s="26">
        <f>IF(OR(B2&lt;=0,B3&lt;=0,B4&lt;=0,B5&lt;=0),0,B2/2)-10</f>
        <v>50</v>
      </c>
      <c r="F32" s="28" t="s">
        <v>3</v>
      </c>
      <c r="G32" s="25">
        <v>2</v>
      </c>
      <c r="I32" s="35"/>
    </row>
    <row r="33" spans="1:7" ht="46.5" thickTop="1" thickBot="1">
      <c r="A33" s="32" t="s">
        <v>21</v>
      </c>
      <c r="B33" s="27">
        <f>IF(OR(B2&lt;=0,B3&lt;=0,B4&lt;=0,B5&lt;=0),0,B2/1)-20-(2*B5)+1</f>
        <v>97</v>
      </c>
      <c r="C33" s="29" t="s">
        <v>3</v>
      </c>
      <c r="D33" s="23" t="s">
        <v>18</v>
      </c>
      <c r="E33" s="26">
        <f>IF(OR(B2&lt;=0,B3&lt;=0,B4&lt;=0,B5&lt;=0),0,B3/1)-(5*B5)</f>
        <v>40</v>
      </c>
      <c r="F33" s="28" t="s">
        <v>3</v>
      </c>
      <c r="G33" s="25">
        <v>2</v>
      </c>
    </row>
    <row r="34" spans="1:7" ht="46.5" thickTop="1" thickBot="1">
      <c r="A34" s="24" t="s">
        <v>23</v>
      </c>
      <c r="B34" s="27">
        <f>IF(OR(B2&lt;=0,B3&lt;=0,B4&lt;=0,B5&lt;=0),0,B4-(4*B5))</f>
        <v>64</v>
      </c>
      <c r="C34" s="29" t="s">
        <v>3</v>
      </c>
      <c r="D34" s="34" t="s">
        <v>26</v>
      </c>
      <c r="E34" s="26">
        <f>IF(OR(B2&lt;=0,B3&lt;=0,B4&lt;=0,B5&lt;=0),0,B3/1)-(5*B5)</f>
        <v>40</v>
      </c>
      <c r="F34" s="28" t="s">
        <v>3</v>
      </c>
      <c r="G34" s="25">
        <v>1</v>
      </c>
    </row>
    <row r="35" spans="1:7" ht="16.5" thickTop="1" thickBot="1">
      <c r="A35" s="33" t="s">
        <v>19</v>
      </c>
      <c r="B35" s="27">
        <f>IF(OR(B2&lt;=0,B3&lt;=0,B4&lt;=0,B5&lt;=0),0,(B2/1)-20-(2*B5)-B5)/2+0.5</f>
        <v>47.5</v>
      </c>
      <c r="C35" s="29" t="s">
        <v>3</v>
      </c>
      <c r="D35" s="34" t="s">
        <v>25</v>
      </c>
      <c r="E35" s="26">
        <f>IF(OR(B2&lt;=0,B3&lt;=0,B4&lt;=0,B5&lt;=0),0,B3/1)-(5*B5)</f>
        <v>40</v>
      </c>
      <c r="F35" s="28" t="s">
        <v>3</v>
      </c>
      <c r="G35" s="25">
        <v>2</v>
      </c>
    </row>
    <row r="36" spans="1:7" ht="15.75" thickTop="1"/>
    <row r="37" spans="1:7" ht="15.75" thickBot="1"/>
    <row r="38" spans="1:7" ht="16.5" thickTop="1" thickBot="1">
      <c r="A38" t="s">
        <v>34</v>
      </c>
      <c r="D38" s="62">
        <f>IF(OR(B2&lt;=0,B3&lt;=0,B4&lt;=0,B5&lt;=0),0,((B29*E29)*2)+((B30*E30)*2)+(B31*E31)+((B32*E32)*2)+((B33*E33)*2)+(B34*E34)+((B35*E35)*2))/10000</f>
        <v>4.5027999999999997</v>
      </c>
      <c r="E38" t="s">
        <v>35</v>
      </c>
    </row>
    <row r="39" spans="1:7" ht="16.5" thickTop="1" thickBot="1">
      <c r="A39" t="s">
        <v>36</v>
      </c>
      <c r="D39" s="66">
        <v>10</v>
      </c>
      <c r="E39" t="s">
        <v>37</v>
      </c>
    </row>
    <row r="40" spans="1:7" ht="15.75" thickTop="1">
      <c r="A40" t="s">
        <v>38</v>
      </c>
      <c r="D40" s="59">
        <f>IF(OR(B2&lt;=0,B3&lt;=0,B4&lt;=0,B5&lt;=0),0,D38*D39)</f>
        <v>45.027999999999999</v>
      </c>
      <c r="E40" s="61" t="s">
        <v>37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 2</vt:lpstr>
      <vt:lpstr>Φύλλο1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xarris</dc:creator>
  <cp:lastModifiedBy>harris</cp:lastModifiedBy>
  <dcterms:created xsi:type="dcterms:W3CDTF">2013-01-26T14:45:27Z</dcterms:created>
  <dcterms:modified xsi:type="dcterms:W3CDTF">2013-03-17T12:44:10Z</dcterms:modified>
</cp:coreProperties>
</file>